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290" windowHeight="5895" activeTab="1"/>
  </bookViews>
  <sheets>
    <sheet name="直流特性" sheetId="1" r:id="rId1"/>
    <sheet name="静電容量（逆）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<sst xmlns="http://schemas.openxmlformats.org/spreadsheetml/2006/main" count="37" uniqueCount="31">
  <si>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出力[mV]</t>
  </si>
  <si>
    <t>出力電圧[mV]</t>
  </si>
  <si>
    <t>ダイオード電流I[μA]</t>
  </si>
  <si>
    <t>バイアス[V]</t>
  </si>
  <si>
    <t>抵抗率[kΩcm]</t>
  </si>
  <si>
    <t>C^-2</t>
  </si>
  <si>
    <t>キャパシタンスC理論値[pF]</t>
  </si>
  <si>
    <t>出力電圧 [V]</t>
  </si>
  <si>
    <t>表1 ダイオードの逆バイアス電圧の出力電圧</t>
  </si>
  <si>
    <t>表3　逆バイアス電圧の入力振幅と出力振幅</t>
  </si>
  <si>
    <t>不純物濃度Nn[/cm^3]</t>
  </si>
  <si>
    <t>静電容量[pF]</t>
  </si>
  <si>
    <t>表2　ダイオードの順バイアス電圧の出電圧</t>
  </si>
  <si>
    <t>ダイオード電圧[V]</t>
  </si>
  <si>
    <t>出力振動数[kHz]</t>
  </si>
  <si>
    <t>入力振幅[mV]</t>
  </si>
  <si>
    <t>出力振幅[mV]</t>
  </si>
  <si>
    <t>表4　ダイオードの特性</t>
  </si>
  <si>
    <t>藤田</t>
  </si>
  <si>
    <t>五十嵐</t>
  </si>
  <si>
    <t>鈴木</t>
  </si>
  <si>
    <t>入力[mV]</t>
  </si>
  <si>
    <t>コンデンサ</t>
  </si>
  <si>
    <t>表5 バイアス100Vのダイオード特性</t>
  </si>
  <si>
    <t>A[mV]</t>
  </si>
  <si>
    <t>B[mV]</t>
  </si>
  <si>
    <t>C[mV]</t>
  </si>
  <si>
    <t>表6　39[pF]コンデンサの出力電圧</t>
  </si>
  <si>
    <t>厚みd[μm]</t>
  </si>
  <si>
    <t>傾き</t>
  </si>
  <si>
    <t>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</si>
</sst>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[&lt;=999]000;[&lt;=9999]000\-00;000\-0000"/>
    <numFmt numFmtId="180" formatCode="0.000_ "/>
    <numFmt numFmtId="181" formatCode="0.E+00"/>
    <numFmt numFmtId="182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.5"/>
      <name val="ＭＳ Ｐゴシック"/>
      <family val="3"/>
    </font>
    <font>
      <sz val="16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図1　逆方向のバイアス電圧 対 出力電圧</a:t>
            </a:r>
          </a:p>
        </c:rich>
      </c:tx>
      <c:layout>
        <c:manualLayout>
          <c:xMode val="factor"/>
          <c:yMode val="factor"/>
          <c:x val="0.01175"/>
          <c:y val="0.9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26"/>
          <c:w val="0.918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'直流特性'!$C$12</c:f>
              <c:strCache>
                <c:ptCount val="1"/>
                <c:pt idx="0">
                  <c:v>出力電圧[mV]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'直流特性'!$B$13:$B$40</c:f>
              <c:numCache/>
            </c:numRef>
          </c:xVal>
          <c:yVal>
            <c:numRef>
              <c:f>'直流特性'!$C$13:$C$40</c:f>
              <c:numCache/>
            </c:numRef>
          </c:yVal>
          <c:smooth val="0"/>
        </c:ser>
        <c:axId val="480312"/>
        <c:axId val="4322809"/>
      </c:scatterChart>
      <c:valAx>
        <c:axId val="48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809"/>
        <c:crosses val="autoZero"/>
        <c:crossBetween val="midCat"/>
        <c:dispUnits/>
      </c:valAx>
      <c:valAx>
        <c:axId val="43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出力電圧[mV]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12"/>
        <c:crossesAt val="-14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図2　順方向のバイアス電圧 対 出力電圧</a:t>
            </a:r>
          </a:p>
        </c:rich>
      </c:tx>
      <c:layout>
        <c:manualLayout>
          <c:xMode val="factor"/>
          <c:yMode val="factor"/>
          <c:x val="0.006"/>
          <c:y val="0.89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"/>
          <c:w val="0.931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'直流特性'!$F$13:$F$42</c:f>
              <c:numCache/>
            </c:numRef>
          </c:xVal>
          <c:yVal>
            <c:numRef>
              <c:f>'直流特性'!$G$13:$G$42</c:f>
              <c:numCache/>
            </c:numRef>
          </c:yVal>
          <c:smooth val="0"/>
        </c:ser>
        <c:axId val="38905282"/>
        <c:axId val="14603219"/>
      </c:scatterChart>
      <c:valAx>
        <c:axId val="3890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03219"/>
        <c:crosses val="autoZero"/>
        <c:crossBetween val="midCat"/>
        <c:dispUnits/>
      </c:valAx>
      <c:valAx>
        <c:axId val="14603219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05282"/>
        <c:crosses val="autoZero"/>
        <c:crossBetween val="midCat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図3　バイアス電圧 対 静電容量</a:t>
            </a:r>
          </a:p>
        </c:rich>
      </c:tx>
      <c:layout>
        <c:manualLayout>
          <c:xMode val="factor"/>
          <c:yMode val="factor"/>
          <c:x val="0.03875"/>
          <c:y val="0.9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345"/>
          <c:w val="0.929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'静電容量（逆）'!$B$3:$B$33</c:f>
              <c:numCache/>
            </c:numRef>
          </c:xVal>
          <c:yVal>
            <c:numRef>
              <c:f>'静電容量（逆）'!$D$59:$D$89</c:f>
              <c:numCache/>
            </c:numRef>
          </c:yVal>
          <c:smooth val="0"/>
        </c:ser>
        <c:axId val="64320108"/>
        <c:axId val="42010061"/>
      </c:scatterChart>
      <c:valAx>
        <c:axId val="6432010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2010061"/>
        <c:crosses val="autoZero"/>
        <c:crossBetween val="midCat"/>
        <c:dispUnits/>
      </c:valAx>
      <c:valAx>
        <c:axId val="4201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静電容量[pF]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crossAx val="643201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図4　バイアス電圧 対 逆二乗静電容量</a:t>
            </a:r>
          </a:p>
        </c:rich>
      </c:tx>
      <c:layout>
        <c:manualLayout>
          <c:xMode val="factor"/>
          <c:yMode val="factor"/>
          <c:x val="0.02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5075"/>
          <c:w val="0.929"/>
          <c:h val="0.7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'静電容量（逆）'!$B$3:$B$33</c:f>
              <c:numCache/>
            </c:numRef>
          </c:xVal>
          <c:yVal>
            <c:numRef>
              <c:f>'静電容量（逆）'!$H$59:$H$89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'静電容量（逆）'!$B$3:$B$20</c:f>
              <c:numCache/>
            </c:numRef>
          </c:xVal>
          <c:yVal>
            <c:numRef>
              <c:f>'静電容量（逆）'!$J$59:$J$76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'静電容量（逆）'!$B$18:$B$33</c:f>
              <c:numCache/>
            </c:numRef>
          </c:xVal>
          <c:yVal>
            <c:numRef>
              <c:f>'静電容量（逆）'!$K$74:$K$89</c:f>
              <c:numCache/>
            </c:numRef>
          </c:yVal>
          <c:smooth val="1"/>
        </c:ser>
        <c:axId val="42546230"/>
        <c:axId val="47371751"/>
      </c:scatterChart>
      <c:valAx>
        <c:axId val="4254623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7371751"/>
        <c:crosses val="autoZero"/>
        <c:crossBetween val="midCat"/>
        <c:dispUnits/>
      </c:valAx>
      <c:valAx>
        <c:axId val="4737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逆二乗静電容量[pF^-2]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E+00" sourceLinked="0"/>
        <c:majorTickMark val="in"/>
        <c:minorTickMark val="none"/>
        <c:tickLblPos val="nextTo"/>
        <c:crossAx val="425462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0</xdr:rowOff>
    </xdr:from>
    <xdr:to>
      <xdr:col>7</xdr:col>
      <xdr:colOff>962025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304800" y="9801225"/>
        <a:ext cx="59340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85</xdr:row>
      <xdr:rowOff>38100</xdr:rowOff>
    </xdr:from>
    <xdr:to>
      <xdr:col>7</xdr:col>
      <xdr:colOff>962025</xdr:colOff>
      <xdr:row>109</xdr:row>
      <xdr:rowOff>133350</xdr:rowOff>
    </xdr:to>
    <xdr:graphicFrame>
      <xdr:nvGraphicFramePr>
        <xdr:cNvPr id="2" name="Chart 2"/>
        <xdr:cNvGraphicFramePr/>
      </xdr:nvGraphicFramePr>
      <xdr:xfrm>
        <a:off x="323850" y="14639925"/>
        <a:ext cx="59150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90</xdr:row>
      <xdr:rowOff>161925</xdr:rowOff>
    </xdr:from>
    <xdr:to>
      <xdr:col>5</xdr:col>
      <xdr:colOff>1447800</xdr:colOff>
      <xdr:row>112</xdr:row>
      <xdr:rowOff>95250</xdr:rowOff>
    </xdr:to>
    <xdr:graphicFrame>
      <xdr:nvGraphicFramePr>
        <xdr:cNvPr id="1" name="Chart 2"/>
        <xdr:cNvGraphicFramePr/>
      </xdr:nvGraphicFramePr>
      <xdr:xfrm>
        <a:off x="171450" y="15630525"/>
        <a:ext cx="6086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114</xdr:row>
      <xdr:rowOff>66675</xdr:rowOff>
    </xdr:from>
    <xdr:to>
      <xdr:col>5</xdr:col>
      <xdr:colOff>1285875</xdr:colOff>
      <xdr:row>135</xdr:row>
      <xdr:rowOff>142875</xdr:rowOff>
    </xdr:to>
    <xdr:graphicFrame>
      <xdr:nvGraphicFramePr>
        <xdr:cNvPr id="2" name="Chart 3"/>
        <xdr:cNvGraphicFramePr/>
      </xdr:nvGraphicFramePr>
      <xdr:xfrm>
        <a:off x="161925" y="19650075"/>
        <a:ext cx="59340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42"/>
  <sheetViews>
    <sheetView workbookViewId="0" topLeftCell="A67">
      <selection activeCell="I84" sqref="I84"/>
    </sheetView>
  </sheetViews>
  <sheetFormatPr defaultColWidth="9.00390625" defaultRowHeight="13.5"/>
  <cols>
    <col min="1" max="1" width="4.125" style="0" customWidth="1"/>
    <col min="2" max="3" width="12.375" style="0" customWidth="1"/>
    <col min="4" max="4" width="14.875" style="0" customWidth="1"/>
    <col min="5" max="5" width="2.375" style="0" customWidth="1"/>
    <col min="6" max="6" width="11.25390625" style="0" customWidth="1"/>
    <col min="7" max="7" width="11.875" style="0" customWidth="1"/>
    <col min="8" max="8" width="15.75390625" style="0" customWidth="1"/>
  </cols>
  <sheetData>
    <row r="11" spans="2:8" ht="14.25" thickBot="1">
      <c r="B11" s="4" t="s">
        <v>8</v>
      </c>
      <c r="C11" s="4"/>
      <c r="D11" s="4"/>
      <c r="F11" s="4" t="s">
        <v>12</v>
      </c>
      <c r="G11" s="4"/>
      <c r="H11" s="4"/>
    </row>
    <row r="12" spans="2:8" ht="13.5">
      <c r="B12" s="8" t="s">
        <v>3</v>
      </c>
      <c r="C12" s="8" t="s">
        <v>1</v>
      </c>
      <c r="D12" s="5" t="s">
        <v>13</v>
      </c>
      <c r="F12" s="8" t="s">
        <v>3</v>
      </c>
      <c r="G12" s="8" t="s">
        <v>7</v>
      </c>
      <c r="H12" s="24" t="s">
        <v>13</v>
      </c>
    </row>
    <row r="13" spans="2:8" ht="13.5">
      <c r="B13" s="10">
        <v>-0.1312</v>
      </c>
      <c r="C13" s="11">
        <v>1.5</v>
      </c>
      <c r="D13" s="18">
        <f>B13-C13*10^-3/10</f>
        <v>-0.13135000000000002</v>
      </c>
      <c r="F13" s="14">
        <v>0</v>
      </c>
      <c r="G13" s="9">
        <v>0.0005</v>
      </c>
      <c r="H13" s="9">
        <f>F13-G13/10</f>
        <v>-5E-05</v>
      </c>
    </row>
    <row r="14" spans="2:8" ht="13.5">
      <c r="B14" s="10">
        <v>-0.1687</v>
      </c>
      <c r="C14" s="11">
        <v>1.4</v>
      </c>
      <c r="D14" s="18">
        <f aca="true" t="shared" si="0" ref="D14:D39">B14-C14*10^-3/10</f>
        <v>-0.16884</v>
      </c>
      <c r="F14" s="14">
        <v>0.0053</v>
      </c>
      <c r="G14" s="9">
        <v>0.0006</v>
      </c>
      <c r="H14" s="9">
        <f aca="true" t="shared" si="1" ref="H14:H42">F14-G14/10</f>
        <v>0.00524</v>
      </c>
    </row>
    <row r="15" spans="2:8" ht="13.5">
      <c r="B15" s="10">
        <v>-0.973</v>
      </c>
      <c r="C15" s="11">
        <v>1.5</v>
      </c>
      <c r="D15" s="18">
        <f t="shared" si="0"/>
        <v>-0.97315</v>
      </c>
      <c r="F15" s="14">
        <v>0.0105</v>
      </c>
      <c r="G15" s="9">
        <v>0.0005</v>
      </c>
      <c r="H15" s="9">
        <f t="shared" si="1"/>
        <v>0.010450000000000001</v>
      </c>
    </row>
    <row r="16" spans="2:8" ht="13.5">
      <c r="B16" s="12">
        <v>-2.07</v>
      </c>
      <c r="C16" s="11">
        <v>1.6</v>
      </c>
      <c r="D16" s="18">
        <f t="shared" si="0"/>
        <v>-2.07016</v>
      </c>
      <c r="F16" s="14">
        <v>0.0212</v>
      </c>
      <c r="G16" s="9">
        <v>0</v>
      </c>
      <c r="H16" s="9">
        <f t="shared" si="1"/>
        <v>0.0212</v>
      </c>
    </row>
    <row r="17" spans="2:8" ht="13.5">
      <c r="B17" s="12">
        <v>-4.06</v>
      </c>
      <c r="C17" s="11">
        <v>1.8</v>
      </c>
      <c r="D17" s="18">
        <f t="shared" si="0"/>
        <v>-4.06018</v>
      </c>
      <c r="F17" s="14">
        <v>0.0303</v>
      </c>
      <c r="G17" s="9">
        <v>-0.0005</v>
      </c>
      <c r="H17" s="9">
        <f t="shared" si="1"/>
        <v>0.030350000000000002</v>
      </c>
    </row>
    <row r="18" spans="2:8" ht="13.5">
      <c r="B18" s="12">
        <v>-6.05</v>
      </c>
      <c r="C18" s="11">
        <v>1.9</v>
      </c>
      <c r="D18" s="18">
        <f t="shared" si="0"/>
        <v>-6.05019</v>
      </c>
      <c r="F18" s="14">
        <v>0.0397</v>
      </c>
      <c r="G18" s="9">
        <v>-0.0014</v>
      </c>
      <c r="H18" s="9">
        <f t="shared" si="1"/>
        <v>0.03984</v>
      </c>
    </row>
    <row r="19" spans="2:8" ht="13.5">
      <c r="B19" s="12">
        <v>-9.98</v>
      </c>
      <c r="C19" s="11">
        <v>2</v>
      </c>
      <c r="D19" s="18">
        <f t="shared" si="0"/>
        <v>-9.9802</v>
      </c>
      <c r="F19" s="14">
        <v>0.05</v>
      </c>
      <c r="G19" s="9">
        <v>-0.0028</v>
      </c>
      <c r="H19" s="9">
        <f t="shared" si="1"/>
        <v>0.050280000000000005</v>
      </c>
    </row>
    <row r="20" spans="2:8" ht="13.5">
      <c r="B20" s="12">
        <v>-15.02</v>
      </c>
      <c r="C20" s="11">
        <v>2.2</v>
      </c>
      <c r="D20" s="19">
        <f t="shared" si="0"/>
        <v>-15.02022</v>
      </c>
      <c r="F20" s="14">
        <v>0.0603</v>
      </c>
      <c r="G20" s="9">
        <v>-0.0046</v>
      </c>
      <c r="H20" s="9">
        <f t="shared" si="1"/>
        <v>0.06076</v>
      </c>
    </row>
    <row r="21" spans="2:8" ht="13.5">
      <c r="B21" s="12">
        <v>-19.94</v>
      </c>
      <c r="C21" s="11">
        <v>2.2</v>
      </c>
      <c r="D21" s="19">
        <f t="shared" si="0"/>
        <v>-19.94022</v>
      </c>
      <c r="F21" s="14">
        <v>0.0703</v>
      </c>
      <c r="G21" s="9">
        <v>-0.0074</v>
      </c>
      <c r="H21" s="9">
        <f t="shared" si="1"/>
        <v>0.07104</v>
      </c>
    </row>
    <row r="22" spans="2:8" ht="13.5">
      <c r="B22" s="11">
        <v>-25.1</v>
      </c>
      <c r="C22" s="11">
        <v>2.3</v>
      </c>
      <c r="D22" s="19">
        <f t="shared" si="0"/>
        <v>-25.10023</v>
      </c>
      <c r="F22" s="14">
        <v>0.0798</v>
      </c>
      <c r="G22" s="9">
        <v>-0.0112</v>
      </c>
      <c r="H22" s="9">
        <f t="shared" si="1"/>
        <v>0.08091999999999999</v>
      </c>
    </row>
    <row r="23" spans="2:8" ht="13.5">
      <c r="B23" s="11">
        <v>-29.9</v>
      </c>
      <c r="C23" s="11">
        <v>2.4</v>
      </c>
      <c r="D23" s="19">
        <f t="shared" si="0"/>
        <v>-29.90024</v>
      </c>
      <c r="F23" s="14">
        <v>0.0898</v>
      </c>
      <c r="G23" s="9">
        <v>-0.0171</v>
      </c>
      <c r="H23" s="9">
        <f t="shared" si="1"/>
        <v>0.09151000000000001</v>
      </c>
    </row>
    <row r="24" spans="2:8" ht="13.5">
      <c r="B24" s="11">
        <v>-34.9</v>
      </c>
      <c r="C24" s="11">
        <v>2.4</v>
      </c>
      <c r="D24" s="19">
        <f t="shared" si="0"/>
        <v>-34.90024</v>
      </c>
      <c r="F24" s="14">
        <v>0.0999</v>
      </c>
      <c r="G24" s="9">
        <v>-0.0244</v>
      </c>
      <c r="H24" s="9">
        <f t="shared" si="1"/>
        <v>0.10234</v>
      </c>
    </row>
    <row r="25" spans="2:8" ht="13.5">
      <c r="B25" s="11">
        <v>-40</v>
      </c>
      <c r="C25" s="11">
        <v>2.5</v>
      </c>
      <c r="D25" s="19">
        <f t="shared" si="0"/>
        <v>-40.00025</v>
      </c>
      <c r="F25" s="14">
        <v>0.1503</v>
      </c>
      <c r="G25" s="9">
        <v>-0.119</v>
      </c>
      <c r="H25" s="9">
        <f t="shared" si="1"/>
        <v>0.16219999999999998</v>
      </c>
    </row>
    <row r="26" spans="2:8" ht="13.5">
      <c r="B26" s="11">
        <v>-45</v>
      </c>
      <c r="C26" s="11">
        <v>2.5</v>
      </c>
      <c r="D26" s="19">
        <f t="shared" si="0"/>
        <v>-45.00025</v>
      </c>
      <c r="F26" s="14">
        <v>0.2</v>
      </c>
      <c r="G26" s="9">
        <v>-0.333</v>
      </c>
      <c r="H26" s="9">
        <f t="shared" si="1"/>
        <v>0.2333</v>
      </c>
    </row>
    <row r="27" spans="2:8" ht="13.5">
      <c r="B27" s="11">
        <v>-49.9</v>
      </c>
      <c r="C27" s="11">
        <v>2.6</v>
      </c>
      <c r="D27" s="19">
        <f t="shared" si="0"/>
        <v>-49.900259999999996</v>
      </c>
      <c r="F27" s="14">
        <v>0.3</v>
      </c>
      <c r="G27" s="9">
        <v>-1.005</v>
      </c>
      <c r="H27" s="9">
        <f t="shared" si="1"/>
        <v>0.40049999999999997</v>
      </c>
    </row>
    <row r="28" spans="2:8" ht="13.5">
      <c r="B28" s="11">
        <v>-55.1</v>
      </c>
      <c r="C28" s="11">
        <v>2.6</v>
      </c>
      <c r="D28" s="19">
        <f t="shared" si="0"/>
        <v>-55.10026</v>
      </c>
      <c r="F28" s="14">
        <v>0.4</v>
      </c>
      <c r="G28" s="9">
        <v>-1.815</v>
      </c>
      <c r="H28" s="9">
        <f t="shared" si="1"/>
        <v>0.5815</v>
      </c>
    </row>
    <row r="29" spans="2:8" ht="13.5">
      <c r="B29" s="11">
        <v>-60</v>
      </c>
      <c r="C29" s="11">
        <v>2.7</v>
      </c>
      <c r="D29" s="19">
        <f t="shared" si="0"/>
        <v>-60.00027</v>
      </c>
      <c r="F29" s="14">
        <v>0.499</v>
      </c>
      <c r="G29" s="9">
        <v>-2.67</v>
      </c>
      <c r="H29" s="9">
        <f t="shared" si="1"/>
        <v>0.766</v>
      </c>
    </row>
    <row r="30" spans="2:8" ht="13.5">
      <c r="B30" s="11">
        <v>-64.9</v>
      </c>
      <c r="C30" s="11">
        <v>2.7</v>
      </c>
      <c r="D30" s="19">
        <f t="shared" si="0"/>
        <v>-64.90027</v>
      </c>
      <c r="F30" s="14">
        <v>0.549</v>
      </c>
      <c r="G30" s="9">
        <v>-3.12</v>
      </c>
      <c r="H30" s="9">
        <f t="shared" si="1"/>
        <v>0.861</v>
      </c>
    </row>
    <row r="31" spans="2:8" ht="13.5">
      <c r="B31" s="11">
        <v>-70</v>
      </c>
      <c r="C31" s="11">
        <v>2.8</v>
      </c>
      <c r="D31" s="19">
        <f t="shared" si="0"/>
        <v>-70.00028</v>
      </c>
      <c r="F31" s="14">
        <v>0.599</v>
      </c>
      <c r="G31" s="9">
        <v>-3.57</v>
      </c>
      <c r="H31" s="9">
        <f t="shared" si="1"/>
        <v>0.956</v>
      </c>
    </row>
    <row r="32" spans="2:8" ht="13.5">
      <c r="B32" s="11">
        <v>-75.1</v>
      </c>
      <c r="C32" s="11">
        <v>2.8</v>
      </c>
      <c r="D32" s="19">
        <f t="shared" si="0"/>
        <v>-75.10028</v>
      </c>
      <c r="F32" s="14">
        <v>0.649</v>
      </c>
      <c r="G32" s="9">
        <v>-4.02</v>
      </c>
      <c r="H32" s="9">
        <f t="shared" si="1"/>
        <v>1.051</v>
      </c>
    </row>
    <row r="33" spans="2:8" ht="13.5">
      <c r="B33" s="11">
        <v>-80</v>
      </c>
      <c r="C33" s="11">
        <v>2.8</v>
      </c>
      <c r="D33" s="19">
        <f t="shared" si="0"/>
        <v>-80.00028</v>
      </c>
      <c r="F33" s="14">
        <v>0.699</v>
      </c>
      <c r="G33" s="9">
        <v>-4.48</v>
      </c>
      <c r="H33" s="9">
        <f t="shared" si="1"/>
        <v>1.147</v>
      </c>
    </row>
    <row r="34" spans="2:8" ht="13.5">
      <c r="B34" s="11">
        <v>-85</v>
      </c>
      <c r="C34" s="11">
        <v>2.8</v>
      </c>
      <c r="D34" s="19">
        <f t="shared" si="0"/>
        <v>-85.00028</v>
      </c>
      <c r="F34" s="14">
        <v>0.749</v>
      </c>
      <c r="G34" s="9">
        <v>-4.94</v>
      </c>
      <c r="H34" s="9">
        <f t="shared" si="1"/>
        <v>1.243</v>
      </c>
    </row>
    <row r="35" spans="2:8" ht="13.5">
      <c r="B35" s="11">
        <v>-90</v>
      </c>
      <c r="C35" s="11">
        <v>2.9</v>
      </c>
      <c r="D35" s="19">
        <f t="shared" si="0"/>
        <v>-90.00029</v>
      </c>
      <c r="F35" s="14">
        <v>0.799</v>
      </c>
      <c r="G35" s="9">
        <v>-5.41</v>
      </c>
      <c r="H35" s="9">
        <f t="shared" si="1"/>
        <v>1.34</v>
      </c>
    </row>
    <row r="36" spans="2:8" ht="13.5">
      <c r="B36" s="11">
        <v>-95.1</v>
      </c>
      <c r="C36" s="11">
        <v>2.9</v>
      </c>
      <c r="D36" s="19">
        <f t="shared" si="0"/>
        <v>-95.10029</v>
      </c>
      <c r="F36" s="14">
        <v>0.848</v>
      </c>
      <c r="G36" s="9">
        <v>-5.87</v>
      </c>
      <c r="H36" s="9">
        <f t="shared" si="1"/>
        <v>1.435</v>
      </c>
    </row>
    <row r="37" spans="2:8" ht="13.5">
      <c r="B37" s="11">
        <v>-99.9</v>
      </c>
      <c r="C37" s="11">
        <v>2.9</v>
      </c>
      <c r="D37" s="19">
        <f t="shared" si="0"/>
        <v>-99.90029000000001</v>
      </c>
      <c r="F37" s="14">
        <v>0.898</v>
      </c>
      <c r="G37" s="9">
        <v>-6.34</v>
      </c>
      <c r="H37" s="9">
        <f t="shared" si="1"/>
        <v>1.532</v>
      </c>
    </row>
    <row r="38" spans="2:8" ht="13.5">
      <c r="B38" s="11">
        <v>-110</v>
      </c>
      <c r="C38" s="11">
        <v>3</v>
      </c>
      <c r="D38" s="19">
        <f t="shared" si="0"/>
        <v>-110.0003</v>
      </c>
      <c r="F38" s="14">
        <v>0.948</v>
      </c>
      <c r="G38" s="9">
        <v>-6.81</v>
      </c>
      <c r="H38" s="9">
        <f t="shared" si="1"/>
        <v>1.629</v>
      </c>
    </row>
    <row r="39" spans="2:8" ht="13.5">
      <c r="B39" s="11">
        <v>-120.1</v>
      </c>
      <c r="C39" s="11">
        <v>3</v>
      </c>
      <c r="D39" s="19">
        <f t="shared" si="0"/>
        <v>-120.10029999999999</v>
      </c>
      <c r="F39" s="14">
        <v>0.998</v>
      </c>
      <c r="G39" s="9">
        <v>-7.29</v>
      </c>
      <c r="H39" s="9">
        <f t="shared" si="1"/>
        <v>1.7269999999999999</v>
      </c>
    </row>
    <row r="40" spans="2:8" ht="14.25" thickBot="1">
      <c r="B40" s="13">
        <v>-130</v>
      </c>
      <c r="C40" s="13">
        <v>3.1</v>
      </c>
      <c r="D40" s="13">
        <f>B40-C40*10^-3/10</f>
        <v>-130.00031</v>
      </c>
      <c r="F40" s="14">
        <v>1.098</v>
      </c>
      <c r="G40" s="9">
        <v>-8.23</v>
      </c>
      <c r="H40" s="9">
        <f t="shared" si="1"/>
        <v>1.9210000000000003</v>
      </c>
    </row>
    <row r="41" spans="6:8" ht="13.5">
      <c r="F41" s="15">
        <v>1.198</v>
      </c>
      <c r="G41" s="10">
        <v>-9.19</v>
      </c>
      <c r="H41" s="9">
        <f t="shared" si="1"/>
        <v>2.117</v>
      </c>
    </row>
    <row r="42" spans="6:8" ht="14.25" thickBot="1">
      <c r="F42" s="16">
        <v>1.297</v>
      </c>
      <c r="G42" s="17">
        <v>-10.14</v>
      </c>
      <c r="H42" s="17">
        <f t="shared" si="1"/>
        <v>2.311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54"/>
  <sheetViews>
    <sheetView tabSelected="1" workbookViewId="0" topLeftCell="A130">
      <selection activeCell="F142" sqref="F142"/>
    </sheetView>
  </sheetViews>
  <sheetFormatPr defaultColWidth="9.00390625" defaultRowHeight="13.5"/>
  <cols>
    <col min="1" max="1" width="2.875" style="0" customWidth="1"/>
    <col min="2" max="2" width="17.75390625" style="0" customWidth="1"/>
    <col min="3" max="3" width="15.625" style="0" bestFit="1" customWidth="1"/>
    <col min="4" max="4" width="13.00390625" style="0" bestFit="1" customWidth="1"/>
    <col min="5" max="5" width="13.875" style="0" bestFit="1" customWidth="1"/>
    <col min="6" max="6" width="20.50390625" style="0" bestFit="1" customWidth="1"/>
    <col min="7" max="7" width="12.375" style="0" customWidth="1"/>
    <col min="8" max="8" width="17.50390625" style="0" customWidth="1"/>
    <col min="9" max="9" width="17.00390625" style="0" customWidth="1"/>
    <col min="10" max="10" width="13.875" style="0" bestFit="1" customWidth="1"/>
    <col min="11" max="11" width="14.375" style="0" customWidth="1"/>
    <col min="12" max="12" width="1.75390625" style="0" customWidth="1"/>
    <col min="13" max="13" width="13.375" style="0" customWidth="1"/>
    <col min="14" max="14" width="3.75390625" style="0" customWidth="1"/>
  </cols>
  <sheetData>
    <row r="1" spans="2:5" ht="14.25" thickBot="1">
      <c r="B1" s="4" t="s">
        <v>9</v>
      </c>
      <c r="C1" s="4"/>
      <c r="D1" s="4"/>
      <c r="E1" s="4"/>
    </row>
    <row r="2" spans="2:5" ht="13.5">
      <c r="B2" s="7" t="s">
        <v>3</v>
      </c>
      <c r="C2" s="7" t="s">
        <v>14</v>
      </c>
      <c r="D2" s="7" t="s">
        <v>15</v>
      </c>
      <c r="E2" s="7" t="s">
        <v>16</v>
      </c>
    </row>
    <row r="3" spans="2:5" ht="13.5">
      <c r="B3" s="9">
        <v>0.1075</v>
      </c>
      <c r="C3" s="18">
        <v>10</v>
      </c>
      <c r="D3" s="19">
        <v>64</v>
      </c>
      <c r="E3" s="9">
        <v>2290</v>
      </c>
    </row>
    <row r="4" spans="2:14" ht="13.5">
      <c r="B4" s="20">
        <v>0.505</v>
      </c>
      <c r="C4" s="20">
        <v>9.988</v>
      </c>
      <c r="D4" s="19">
        <v>64</v>
      </c>
      <c r="E4" s="9">
        <v>1330</v>
      </c>
      <c r="N4" s="6"/>
    </row>
    <row r="5" spans="2:14" ht="13.5">
      <c r="B5" s="20">
        <v>0.98</v>
      </c>
      <c r="C5" s="18">
        <v>10</v>
      </c>
      <c r="D5" s="19">
        <v>67.2</v>
      </c>
      <c r="E5" s="9">
        <v>1040</v>
      </c>
      <c r="N5" s="6"/>
    </row>
    <row r="6" spans="2:14" ht="13.5">
      <c r="B6" s="20">
        <v>1.504</v>
      </c>
      <c r="C6" s="18">
        <v>10.01</v>
      </c>
      <c r="D6" s="19">
        <v>67.2</v>
      </c>
      <c r="E6" s="9">
        <v>880</v>
      </c>
      <c r="N6" s="6"/>
    </row>
    <row r="7" spans="2:14" ht="13.5">
      <c r="B7" s="18">
        <v>2.04</v>
      </c>
      <c r="C7" s="20">
        <v>9.997</v>
      </c>
      <c r="D7" s="19">
        <v>67.2</v>
      </c>
      <c r="E7" s="9">
        <v>785.2</v>
      </c>
      <c r="N7" s="6"/>
    </row>
    <row r="8" spans="2:14" ht="13.5">
      <c r="B8" s="18">
        <v>2.48</v>
      </c>
      <c r="C8" s="18">
        <v>10</v>
      </c>
      <c r="D8" s="19">
        <v>66.8</v>
      </c>
      <c r="E8" s="9">
        <v>720.6</v>
      </c>
      <c r="N8" s="6"/>
    </row>
    <row r="9" spans="2:14" ht="13.5">
      <c r="B9" s="18">
        <v>2.95</v>
      </c>
      <c r="C9" s="20">
        <v>9.997</v>
      </c>
      <c r="D9" s="19">
        <v>67.2</v>
      </c>
      <c r="E9" s="9">
        <v>673.4</v>
      </c>
      <c r="N9" s="6"/>
    </row>
    <row r="10" spans="2:14" ht="13.5">
      <c r="B10" s="18">
        <v>4</v>
      </c>
      <c r="C10" s="20">
        <v>9.997</v>
      </c>
      <c r="D10" s="19">
        <v>67.2</v>
      </c>
      <c r="E10" s="9">
        <v>589</v>
      </c>
      <c r="N10" s="6"/>
    </row>
    <row r="11" spans="2:14" ht="13.5">
      <c r="B11" s="18">
        <v>5.01</v>
      </c>
      <c r="C11" s="20">
        <v>9.999</v>
      </c>
      <c r="D11" s="19">
        <v>67.2</v>
      </c>
      <c r="E11" s="9">
        <v>484</v>
      </c>
      <c r="N11" s="6"/>
    </row>
    <row r="12" spans="2:14" ht="13.5">
      <c r="B12" s="18">
        <v>5.98</v>
      </c>
      <c r="C12" s="18">
        <v>10</v>
      </c>
      <c r="D12" s="19">
        <v>67.2</v>
      </c>
      <c r="E12" s="9">
        <v>396</v>
      </c>
      <c r="N12" s="6"/>
    </row>
    <row r="13" spans="2:14" ht="13.5">
      <c r="B13" s="18">
        <v>7.01</v>
      </c>
      <c r="C13" s="18">
        <v>10</v>
      </c>
      <c r="D13" s="19">
        <v>66.8</v>
      </c>
      <c r="E13" s="9">
        <v>372</v>
      </c>
      <c r="N13" s="6"/>
    </row>
    <row r="14" spans="2:14" ht="13.5">
      <c r="B14" s="18">
        <v>7.98</v>
      </c>
      <c r="C14" s="18">
        <v>10</v>
      </c>
      <c r="D14" s="19">
        <v>66.8</v>
      </c>
      <c r="E14" s="9">
        <v>348</v>
      </c>
      <c r="N14" s="6"/>
    </row>
    <row r="15" spans="2:14" ht="13.5">
      <c r="B15" s="18">
        <v>9.01</v>
      </c>
      <c r="C15" s="18">
        <v>10</v>
      </c>
      <c r="D15" s="19">
        <v>66.8</v>
      </c>
      <c r="E15" s="9">
        <v>328</v>
      </c>
      <c r="N15" s="6"/>
    </row>
    <row r="16" spans="2:14" ht="13.5">
      <c r="B16" s="18">
        <v>9.98</v>
      </c>
      <c r="C16" s="20">
        <v>9.996</v>
      </c>
      <c r="D16" s="19">
        <v>66.8</v>
      </c>
      <c r="E16" s="9">
        <v>312</v>
      </c>
      <c r="N16" s="6"/>
    </row>
    <row r="17" spans="2:14" ht="13.5">
      <c r="B17" s="18">
        <v>15.02</v>
      </c>
      <c r="C17" s="18">
        <v>10.01</v>
      </c>
      <c r="D17" s="19">
        <v>66.8</v>
      </c>
      <c r="E17" s="9">
        <v>262</v>
      </c>
      <c r="N17" s="6"/>
    </row>
    <row r="18" spans="2:14" ht="13.5">
      <c r="B18" s="19">
        <v>20</v>
      </c>
      <c r="C18" s="18">
        <v>10.01</v>
      </c>
      <c r="D18" s="19">
        <v>66.8</v>
      </c>
      <c r="E18" s="9">
        <v>232</v>
      </c>
      <c r="N18" s="6"/>
    </row>
    <row r="19" spans="2:14" ht="13.5">
      <c r="B19" s="19">
        <v>25.1</v>
      </c>
      <c r="C19" s="18">
        <v>10</v>
      </c>
      <c r="D19" s="19">
        <v>66.8</v>
      </c>
      <c r="E19" s="9">
        <v>212</v>
      </c>
      <c r="N19" s="6"/>
    </row>
    <row r="20" spans="2:14" ht="13.5">
      <c r="B20" s="19">
        <v>30.1</v>
      </c>
      <c r="C20" s="18">
        <v>10</v>
      </c>
      <c r="D20" s="19">
        <v>66.8</v>
      </c>
      <c r="E20" s="9">
        <v>204</v>
      </c>
      <c r="N20" s="6"/>
    </row>
    <row r="21" spans="2:14" ht="13.5">
      <c r="B21" s="19">
        <v>35.1</v>
      </c>
      <c r="C21" s="18">
        <v>10</v>
      </c>
      <c r="D21" s="19">
        <v>67.2</v>
      </c>
      <c r="E21" s="9">
        <v>198</v>
      </c>
      <c r="N21" s="6"/>
    </row>
    <row r="22" spans="2:14" ht="13.5">
      <c r="B22" s="19">
        <v>40</v>
      </c>
      <c r="C22" s="20">
        <v>9.998</v>
      </c>
      <c r="D22" s="19">
        <v>66.8</v>
      </c>
      <c r="E22" s="9">
        <v>196</v>
      </c>
      <c r="N22" s="6"/>
    </row>
    <row r="23" spans="2:14" ht="13.5">
      <c r="B23" s="19">
        <v>49.9</v>
      </c>
      <c r="C23" s="20">
        <v>9.994</v>
      </c>
      <c r="D23" s="19">
        <v>66.8</v>
      </c>
      <c r="E23" s="9">
        <v>191</v>
      </c>
      <c r="N23" s="6"/>
    </row>
    <row r="24" spans="2:14" ht="13.5">
      <c r="B24" s="19">
        <v>60</v>
      </c>
      <c r="C24" s="20">
        <v>9.999</v>
      </c>
      <c r="D24" s="19">
        <v>67.2</v>
      </c>
      <c r="E24" s="9">
        <v>189</v>
      </c>
      <c r="N24" s="6"/>
    </row>
    <row r="25" spans="2:14" ht="13.5">
      <c r="B25" s="19">
        <v>70</v>
      </c>
      <c r="C25" s="20">
        <v>9.997</v>
      </c>
      <c r="D25" s="19">
        <v>67.2</v>
      </c>
      <c r="E25" s="9">
        <v>188</v>
      </c>
      <c r="N25" s="6"/>
    </row>
    <row r="26" spans="2:14" ht="13.5">
      <c r="B26" s="19">
        <v>80</v>
      </c>
      <c r="C26" s="20">
        <v>9.993</v>
      </c>
      <c r="D26" s="19">
        <v>66.8</v>
      </c>
      <c r="E26" s="9">
        <v>187</v>
      </c>
      <c r="N26" s="6"/>
    </row>
    <row r="27" spans="2:14" ht="13.5">
      <c r="B27" s="19">
        <v>90</v>
      </c>
      <c r="C27" s="18">
        <v>10.01</v>
      </c>
      <c r="D27" s="19">
        <v>67.2</v>
      </c>
      <c r="E27" s="9">
        <v>186</v>
      </c>
      <c r="N27" s="6"/>
    </row>
    <row r="28" spans="2:14" ht="13.5">
      <c r="B28" s="19">
        <v>100</v>
      </c>
      <c r="C28" s="18">
        <v>10.01</v>
      </c>
      <c r="D28" s="19">
        <v>67.2</v>
      </c>
      <c r="E28" s="9">
        <v>184</v>
      </c>
      <c r="N28" s="6"/>
    </row>
    <row r="29" spans="2:14" ht="13.5">
      <c r="B29" s="19">
        <v>110.1</v>
      </c>
      <c r="C29" s="18">
        <v>10.02</v>
      </c>
      <c r="D29" s="19">
        <v>66.8</v>
      </c>
      <c r="E29" s="9">
        <v>184</v>
      </c>
      <c r="N29" s="6"/>
    </row>
    <row r="30" spans="2:14" ht="13.5">
      <c r="B30" s="19">
        <v>120</v>
      </c>
      <c r="C30" s="20">
        <v>9.994</v>
      </c>
      <c r="D30" s="19">
        <v>67.2</v>
      </c>
      <c r="E30" s="9">
        <v>183</v>
      </c>
      <c r="N30" s="6"/>
    </row>
    <row r="31" spans="2:14" ht="13.5">
      <c r="B31" s="19">
        <v>130</v>
      </c>
      <c r="C31" s="18">
        <v>10.03</v>
      </c>
      <c r="D31" s="19">
        <v>66.8</v>
      </c>
      <c r="E31" s="9">
        <v>184</v>
      </c>
      <c r="N31" s="6"/>
    </row>
    <row r="32" spans="2:14" ht="13.5">
      <c r="B32" s="19">
        <v>140.1</v>
      </c>
      <c r="C32" s="18">
        <v>10.01</v>
      </c>
      <c r="D32" s="19">
        <v>67.2</v>
      </c>
      <c r="E32" s="9">
        <v>182</v>
      </c>
      <c r="N32" s="6"/>
    </row>
    <row r="33" spans="2:14" ht="14.25" thickBot="1">
      <c r="B33" s="13">
        <v>150</v>
      </c>
      <c r="C33" s="21">
        <v>10</v>
      </c>
      <c r="D33" s="13">
        <v>67.2</v>
      </c>
      <c r="E33" s="17">
        <v>182</v>
      </c>
      <c r="N33" s="6"/>
    </row>
    <row r="34" ht="13.5">
      <c r="N34" s="6"/>
    </row>
    <row r="36" ht="13.5">
      <c r="J36" s="2"/>
    </row>
    <row r="37" spans="2:8" ht="13.5">
      <c r="B37" s="3"/>
      <c r="C37" s="3"/>
      <c r="D37" s="3"/>
      <c r="E37" s="3"/>
      <c r="F37" s="3"/>
      <c r="G37" s="3"/>
      <c r="H37" s="3"/>
    </row>
    <row r="57" spans="2:7" ht="14.25" thickBot="1">
      <c r="B57" t="s">
        <v>17</v>
      </c>
      <c r="C57" s="4"/>
      <c r="G57" s="3"/>
    </row>
    <row r="58" spans="2:9" ht="13.5">
      <c r="B58" s="8" t="s">
        <v>2</v>
      </c>
      <c r="C58" s="29" t="s">
        <v>28</v>
      </c>
      <c r="D58" s="8" t="s">
        <v>11</v>
      </c>
      <c r="E58" s="8" t="s">
        <v>4</v>
      </c>
      <c r="F58" s="8" t="s">
        <v>10</v>
      </c>
      <c r="H58" s="9" t="s">
        <v>5</v>
      </c>
      <c r="I58" t="s">
        <v>6</v>
      </c>
    </row>
    <row r="59" spans="2:11" ht="13.5">
      <c r="B59" s="9">
        <f>E3*10^-3/1</f>
        <v>2.29</v>
      </c>
      <c r="C59" s="19">
        <f>1.05*10^-12/(D59*10^-12)*10^4</f>
        <v>18.437993565173283</v>
      </c>
      <c r="D59" s="19">
        <f>B59*10^-6/(2*PI()*C3*10^3*D3*10^-3)*10^12</f>
        <v>569.476280750688</v>
      </c>
      <c r="E59" s="18">
        <f aca="true" t="shared" si="0" ref="E59:E89">1.05*10^-12/(2*1400*(B3+0.7)*(D59*10^-12)^2)*10^-3</f>
        <v>1.431981663020456</v>
      </c>
      <c r="F59" s="22">
        <f>1/(1.609*10^-19*1400*E59*10^3)</f>
        <v>3100119704372.92</v>
      </c>
      <c r="H59" s="6">
        <f>1/D59^2</f>
        <v>3.083533847704049E-06</v>
      </c>
      <c r="I59" s="1">
        <f aca="true" t="shared" si="1" ref="I59:I89">SQRT(1.05*10^-12)/SQRT(2*4*10^3*1400*(B3+0.7))*10^12</f>
        <v>340.7331378181909</v>
      </c>
      <c r="J59" s="6">
        <f>$H$116*B3</f>
        <v>2.0067535681765896E-06</v>
      </c>
      <c r="K59" s="6">
        <f>$I$116</f>
        <v>0.0005229140966977292</v>
      </c>
    </row>
    <row r="60" spans="2:11" ht="13.5">
      <c r="B60" s="9">
        <f>E4*10^-3</f>
        <v>1.33</v>
      </c>
      <c r="C60" s="19">
        <f>1.05*10^-12/(D60*10^-12)*10^4</f>
        <v>31.708524554834383</v>
      </c>
      <c r="D60" s="19">
        <f>B60*10^-6/(2*PI()*C4*10^3*D4*10^-3)*10^12</f>
        <v>331.14123559555964</v>
      </c>
      <c r="E60" s="18">
        <f t="shared" si="0"/>
        <v>2.8380346330328146</v>
      </c>
      <c r="F60" s="22">
        <f aca="true" t="shared" si="2" ref="F60:F89">1/(1.609*10^-19*1400*E60*10^3)</f>
        <v>1564221422162.9932</v>
      </c>
      <c r="H60" s="6">
        <f aca="true" t="shared" si="3" ref="H60:H89">1/D60^2</f>
        <v>9.119551287478775E-06</v>
      </c>
      <c r="I60" s="1">
        <f t="shared" si="1"/>
        <v>278.92800123960063</v>
      </c>
      <c r="J60" s="6">
        <f aca="true" t="shared" si="4" ref="J60:J79">$H$116*B4</f>
        <v>9.42707490166677E-06</v>
      </c>
      <c r="K60" s="6">
        <f aca="true" t="shared" si="5" ref="K60:K89">$I$116</f>
        <v>0.0005229140966977292</v>
      </c>
    </row>
    <row r="61" spans="2:11" ht="13.5">
      <c r="B61" s="9">
        <f>E5*10^-3</f>
        <v>1.04</v>
      </c>
      <c r="C61" s="19">
        <f>1.05*10^-12/(D61*10^-12)*10^4</f>
        <v>42.628995699479965</v>
      </c>
      <c r="D61" s="19">
        <f>B61*10^-6/(2*PI()*C5*10^3*D5*10^-3)*10^12</f>
        <v>246.31122145174277</v>
      </c>
      <c r="E61" s="18">
        <f t="shared" si="0"/>
        <v>3.679201640642779</v>
      </c>
      <c r="F61" s="22">
        <f t="shared" si="2"/>
        <v>1206597246748.0317</v>
      </c>
      <c r="H61" s="6">
        <f t="shared" si="3"/>
        <v>1.648282335007965E-05</v>
      </c>
      <c r="I61" s="1">
        <f t="shared" si="1"/>
        <v>236.22779563076702</v>
      </c>
      <c r="J61" s="6">
        <f t="shared" si="4"/>
        <v>1.8294125551749374E-05</v>
      </c>
      <c r="K61" s="6">
        <f t="shared" si="5"/>
        <v>0.0005229140966977292</v>
      </c>
    </row>
    <row r="62" spans="2:11" ht="13.5">
      <c r="B62" s="9">
        <f>E6*10^-3</f>
        <v>0.88</v>
      </c>
      <c r="C62" s="19">
        <f>1.05*10^-12/(D62*10^-12)*10^4</f>
        <v>50.430101912484794</v>
      </c>
      <c r="D62" s="19">
        <f>B62*10^-6/(2*PI()*C6*10^3*D6*10^-3)*10^12</f>
        <v>208.20897840384006</v>
      </c>
      <c r="E62" s="18">
        <f t="shared" si="0"/>
        <v>3.9248292821086013</v>
      </c>
      <c r="F62" s="22">
        <f t="shared" si="2"/>
        <v>1131084755728.6394</v>
      </c>
      <c r="H62" s="6">
        <f t="shared" si="3"/>
        <v>2.3067529967379614E-05</v>
      </c>
      <c r="I62" s="1">
        <f t="shared" si="1"/>
        <v>206.24329720175962</v>
      </c>
      <c r="J62" s="6">
        <f t="shared" si="4"/>
        <v>2.8075882479419446E-05</v>
      </c>
      <c r="K62" s="6">
        <f t="shared" si="5"/>
        <v>0.0005229140966977292</v>
      </c>
    </row>
    <row r="63" spans="2:11" ht="13.5">
      <c r="B63" s="9">
        <f>E7*10^-3</f>
        <v>0.7852</v>
      </c>
      <c r="C63" s="19">
        <f>1.05*10^-12/(D63*10^-12)*10^4</f>
        <v>56.44530728578823</v>
      </c>
      <c r="D63" s="19">
        <f>B63*10^-6/(2*PI()*C7*10^3*D7*10^-3)*10^12</f>
        <v>186.02077842959469</v>
      </c>
      <c r="E63" s="18">
        <f t="shared" si="0"/>
        <v>3.9551029278850214</v>
      </c>
      <c r="F63" s="22">
        <f t="shared" si="2"/>
        <v>1122427064674.225</v>
      </c>
      <c r="H63" s="6">
        <f t="shared" si="3"/>
        <v>2.889861872641323E-05</v>
      </c>
      <c r="I63" s="1">
        <f t="shared" si="1"/>
        <v>184.97385887512127</v>
      </c>
      <c r="J63" s="6">
        <f t="shared" si="4"/>
        <v>3.808164910772318E-05</v>
      </c>
      <c r="K63" s="6">
        <f t="shared" si="5"/>
        <v>0.0005229140966977292</v>
      </c>
    </row>
    <row r="64" spans="2:11" ht="13.5">
      <c r="B64" s="9">
        <f>E8*10^-3</f>
        <v>0.7206</v>
      </c>
      <c r="C64" s="19">
        <f>1.05*10^-12/(D64*10^-12)*10^4</f>
        <v>61.157732090698886</v>
      </c>
      <c r="D64" s="19">
        <f>B64*10^-6/(2*PI()*C8*10^3*D8*10^-3)*10^12</f>
        <v>171.68720358086793</v>
      </c>
      <c r="E64" s="18">
        <f t="shared" si="0"/>
        <v>4.00062913883295</v>
      </c>
      <c r="F64" s="22">
        <f t="shared" si="2"/>
        <v>1109654110834.5376</v>
      </c>
      <c r="H64" s="6">
        <f t="shared" si="3"/>
        <v>3.392533509730341E-05</v>
      </c>
      <c r="I64" s="1">
        <f t="shared" si="1"/>
        <v>171.70070493586127</v>
      </c>
      <c r="J64" s="6">
        <f t="shared" si="4"/>
        <v>4.6295338130957597E-05</v>
      </c>
      <c r="K64" s="6">
        <f t="shared" si="5"/>
        <v>0.0005229140966977292</v>
      </c>
    </row>
    <row r="65" spans="2:11" ht="13.5">
      <c r="B65" s="9">
        <f>E9*10^-3</f>
        <v>0.6734</v>
      </c>
      <c r="C65" s="19">
        <f>1.05*10^-12/(D65*10^-12)*10^4</f>
        <v>65.81653590852527</v>
      </c>
      <c r="D65" s="19">
        <f>B65*10^-6/(2*PI()*C9*10^3*D9*10^-3)*10^12</f>
        <v>159.53437620286434</v>
      </c>
      <c r="E65" s="18">
        <f t="shared" si="0"/>
        <v>4.036731338177427</v>
      </c>
      <c r="F65" s="22">
        <f t="shared" si="2"/>
        <v>1099730003789.342</v>
      </c>
      <c r="H65" s="6">
        <f t="shared" si="3"/>
        <v>3.929085169159362E-05</v>
      </c>
      <c r="I65" s="1">
        <f t="shared" si="1"/>
        <v>160.26519118900805</v>
      </c>
      <c r="J65" s="6">
        <f t="shared" si="4"/>
        <v>5.506905140577618E-05</v>
      </c>
      <c r="K65" s="6">
        <f t="shared" si="5"/>
        <v>0.0005229140966977292</v>
      </c>
    </row>
    <row r="66" spans="2:11" ht="13.5">
      <c r="B66" s="9">
        <f>E10*10^-3</f>
        <v>0.589</v>
      </c>
      <c r="C66" s="19">
        <f>1.05*10^-12/(D66*10^-12)*10^4</f>
        <v>75.24763205568917</v>
      </c>
      <c r="D66" s="19">
        <f>B66*10^-6/(2*PI()*C10*10^3*D10*10^-3)*10^12</f>
        <v>139.53927470075303</v>
      </c>
      <c r="E66" s="18">
        <f t="shared" si="0"/>
        <v>4.097703090163829</v>
      </c>
      <c r="F66" s="22">
        <f t="shared" si="2"/>
        <v>1083366576872.4427</v>
      </c>
      <c r="H66" s="6">
        <f t="shared" si="3"/>
        <v>5.135787873005334E-05</v>
      </c>
      <c r="I66" s="1">
        <f t="shared" si="1"/>
        <v>141.233170716508</v>
      </c>
      <c r="J66" s="6">
        <f t="shared" si="4"/>
        <v>7.466990021122193E-05</v>
      </c>
      <c r="K66" s="6">
        <f t="shared" si="5"/>
        <v>0.0005229140966977292</v>
      </c>
    </row>
    <row r="67" spans="2:11" ht="13.5">
      <c r="B67" s="9">
        <f>E11*10^-3</f>
        <v>0.484</v>
      </c>
      <c r="C67" s="19">
        <f>1.05*10^-12/(D67*10^-12)*10^4</f>
        <v>91.59033494195545</v>
      </c>
      <c r="D67" s="19">
        <f>B67*10^-6/(2*PI()*C11*10^3*D11*10^-3)*10^12</f>
        <v>114.6409171519493</v>
      </c>
      <c r="E67" s="18">
        <f t="shared" si="0"/>
        <v>4.997074862563342</v>
      </c>
      <c r="F67" s="22">
        <f t="shared" si="2"/>
        <v>888382642231.0571</v>
      </c>
      <c r="H67" s="6">
        <f t="shared" si="3"/>
        <v>7.608879324063113E-05</v>
      </c>
      <c r="I67" s="1">
        <f t="shared" si="1"/>
        <v>128.13494419143518</v>
      </c>
      <c r="J67" s="6">
        <f t="shared" si="4"/>
        <v>9.352405001455547E-05</v>
      </c>
      <c r="K67" s="6">
        <f t="shared" si="5"/>
        <v>0.0005229140966977292</v>
      </c>
    </row>
    <row r="68" spans="2:11" ht="13.5">
      <c r="B68" s="9">
        <f>E12*10^-3</f>
        <v>0.396</v>
      </c>
      <c r="C68" s="19">
        <f>1.05*10^-12/(D68*10^-12)*10^4</f>
        <v>111.95493820065447</v>
      </c>
      <c r="D68" s="19">
        <f>B68*10^-6/(2*PI()*C12*10^3*D12*10^-3)*10^12</f>
        <v>93.78773432200974</v>
      </c>
      <c r="E68" s="18">
        <f t="shared" si="0"/>
        <v>6.382086942193348</v>
      </c>
      <c r="F68" s="22">
        <f t="shared" si="2"/>
        <v>695589798453.0978</v>
      </c>
      <c r="H68" s="6">
        <f t="shared" si="3"/>
        <v>0.00011368624206360417</v>
      </c>
      <c r="I68" s="1">
        <f t="shared" si="1"/>
        <v>118.46700442623062</v>
      </c>
      <c r="J68" s="6">
        <f t="shared" si="4"/>
        <v>0.00011163150081577679</v>
      </c>
      <c r="K68" s="6">
        <f t="shared" si="5"/>
        <v>0.0005229140966977292</v>
      </c>
    </row>
    <row r="69" spans="2:11" ht="13.5">
      <c r="B69" s="9">
        <f>E13*10^-3</f>
        <v>0.372</v>
      </c>
      <c r="C69" s="19">
        <f>1.05*10^-12/(D69*10^-12)*10^4</f>
        <v>118.46844554988607</v>
      </c>
      <c r="D69" s="19">
        <f>B69*10^-6/(2*PI()*C13*10^3*D13*10^-3)*10^12</f>
        <v>88.63119585357045</v>
      </c>
      <c r="E69" s="18">
        <f t="shared" si="0"/>
        <v>6.191611120378306</v>
      </c>
      <c r="F69" s="22">
        <f t="shared" si="2"/>
        <v>716988596912.9109</v>
      </c>
      <c r="H69" s="6">
        <f t="shared" si="3"/>
        <v>0.000127299524634978</v>
      </c>
      <c r="I69" s="1">
        <f t="shared" si="1"/>
        <v>110.27027284780772</v>
      </c>
      <c r="J69" s="6">
        <f t="shared" si="4"/>
        <v>0.00013085900012016642</v>
      </c>
      <c r="K69" s="6">
        <f t="shared" si="5"/>
        <v>0.0005229140966977292</v>
      </c>
    </row>
    <row r="70" spans="2:11" ht="13.5">
      <c r="B70" s="9">
        <f>E14*10^-3</f>
        <v>0.34800000000000003</v>
      </c>
      <c r="C70" s="19">
        <f>1.05*10^-12/(D70*10^-12)*10^4</f>
        <v>126.63868317401615</v>
      </c>
      <c r="D70" s="19">
        <f>B70*10^-6/(2*PI()*C14*10^3*D14*10^-3)*10^12</f>
        <v>82.91305418559817</v>
      </c>
      <c r="E70" s="18">
        <f t="shared" si="0"/>
        <v>6.28442744131824</v>
      </c>
      <c r="F70" s="22">
        <f t="shared" si="2"/>
        <v>706399208405.7247</v>
      </c>
      <c r="H70" s="6">
        <f t="shared" si="3"/>
        <v>0.00014546354717504616</v>
      </c>
      <c r="I70" s="1">
        <f t="shared" si="1"/>
        <v>103.92637415131746</v>
      </c>
      <c r="J70" s="6">
        <f t="shared" si="4"/>
        <v>0.00014896645092138776</v>
      </c>
      <c r="K70" s="6">
        <f t="shared" si="5"/>
        <v>0.0005229140966977292</v>
      </c>
    </row>
    <row r="71" spans="2:11" ht="13.5">
      <c r="B71" s="9">
        <f>E15*10^-3</f>
        <v>0.328</v>
      </c>
      <c r="C71" s="19">
        <f>1.05*10^-12/(D71*10^-12)*10^4</f>
        <v>134.36055409926107</v>
      </c>
      <c r="D71" s="19">
        <f>B71*10^-6/(2*PI()*C15*10^3*D15*10^-3)*10^12</f>
        <v>78.14793612895458</v>
      </c>
      <c r="E71" s="18">
        <f t="shared" si="0"/>
        <v>6.32378377640712</v>
      </c>
      <c r="F71" s="22">
        <f t="shared" si="2"/>
        <v>702002903134.1471</v>
      </c>
      <c r="H71" s="6">
        <f t="shared" si="3"/>
        <v>0.00016374384125043498</v>
      </c>
      <c r="I71" s="1">
        <f t="shared" si="1"/>
        <v>98.25983335356015</v>
      </c>
      <c r="J71" s="6">
        <f t="shared" si="4"/>
        <v>0.0001681939502257774</v>
      </c>
      <c r="K71" s="6">
        <f t="shared" si="5"/>
        <v>0.0005229140966977292</v>
      </c>
    </row>
    <row r="72" spans="2:11" ht="13.5">
      <c r="B72" s="9">
        <f>E16*10^-3</f>
        <v>0.312</v>
      </c>
      <c r="C72" s="19">
        <f>1.05*10^-12/(D72*10^-12)*10^4</f>
        <v>141.19433858929426</v>
      </c>
      <c r="D72" s="19">
        <f>B72*10^-6/(2*PI()*C16*10^3*D16*10^-3)*10^12</f>
        <v>74.36558791880725</v>
      </c>
      <c r="E72" s="18">
        <f t="shared" si="0"/>
        <v>6.349155790487741</v>
      </c>
      <c r="F72" s="22">
        <f t="shared" si="2"/>
        <v>699197612457.6069</v>
      </c>
      <c r="H72" s="6">
        <f t="shared" si="3"/>
        <v>0.00018082395691309085</v>
      </c>
      <c r="I72" s="1">
        <f t="shared" si="1"/>
        <v>93.69146112448269</v>
      </c>
      <c r="J72" s="6">
        <f t="shared" si="4"/>
        <v>0.00018630140102699874</v>
      </c>
      <c r="K72" s="6">
        <f t="shared" si="5"/>
        <v>0.0005229140966977292</v>
      </c>
    </row>
    <row r="73" spans="2:11" ht="13.5">
      <c r="B73" s="9">
        <f>E17*10^-3</f>
        <v>0.262</v>
      </c>
      <c r="C73" s="19">
        <f>1.05*10^-12/(D73*10^-12)*10^4</f>
        <v>168.3753130011533</v>
      </c>
      <c r="D73" s="19">
        <f>B73*10^-6/(2*PI()*C17*10^3*D17*10^-3)*10^12</f>
        <v>62.36068585617464</v>
      </c>
      <c r="E73" s="18">
        <f t="shared" si="0"/>
        <v>6.134186276037361</v>
      </c>
      <c r="F73" s="22">
        <f t="shared" si="2"/>
        <v>723700645865.9719</v>
      </c>
      <c r="H73" s="6">
        <f t="shared" si="3"/>
        <v>0.0002571450886914862</v>
      </c>
      <c r="I73" s="1">
        <f t="shared" si="1"/>
        <v>77.22525790190193</v>
      </c>
      <c r="J73" s="6">
        <f t="shared" si="4"/>
        <v>0.00028038547529313836</v>
      </c>
      <c r="K73" s="6">
        <f t="shared" si="5"/>
        <v>0.0005229140966977292</v>
      </c>
    </row>
    <row r="74" spans="2:11" ht="13.5">
      <c r="B74" s="9">
        <f>E18*10^-3</f>
        <v>0.232</v>
      </c>
      <c r="C74" s="19">
        <f>1.05*10^-12/(D74*10^-12)*10^4</f>
        <v>190.14798278578525</v>
      </c>
      <c r="D74" s="19">
        <f>B74*10^-6/(2*PI()*C18*10^3*D18*10^-3)*10^12</f>
        <v>55.220149307757694</v>
      </c>
      <c r="E74" s="18">
        <f t="shared" si="0"/>
        <v>5.941085043462368</v>
      </c>
      <c r="F74" s="22">
        <f t="shared" si="2"/>
        <v>747222862045.2903</v>
      </c>
      <c r="H74" s="6">
        <f t="shared" si="3"/>
        <v>0.00032794789439912267</v>
      </c>
      <c r="I74" s="1">
        <f t="shared" si="1"/>
        <v>67.29773775727068</v>
      </c>
      <c r="J74" s="6">
        <f t="shared" si="4"/>
        <v>0.00037334950105610967</v>
      </c>
      <c r="K74" s="6">
        <f t="shared" si="5"/>
        <v>0.0005229140966977292</v>
      </c>
    </row>
    <row r="75" spans="2:11" ht="13.5">
      <c r="B75" s="9">
        <f>E19*10^-3</f>
        <v>0.212</v>
      </c>
      <c r="C75" s="19">
        <f>1.05*10^-12/(D75*10^-12)*10^4</f>
        <v>207.8785931347058</v>
      </c>
      <c r="D75" s="19">
        <f>B75*10^-6/(2*PI()*C19*10^3*D19*10^-3)*10^12</f>
        <v>50.510251400421865</v>
      </c>
      <c r="E75" s="18">
        <f t="shared" si="0"/>
        <v>5.697082408329977</v>
      </c>
      <c r="F75" s="22">
        <f t="shared" si="2"/>
        <v>779225970707.3018</v>
      </c>
      <c r="H75" s="6">
        <f t="shared" si="3"/>
        <v>0.0003919592696931025</v>
      </c>
      <c r="I75" s="1">
        <f t="shared" si="1"/>
        <v>60.28035277130151</v>
      </c>
      <c r="J75" s="6">
        <f t="shared" si="4"/>
        <v>0.0004685536238254176</v>
      </c>
      <c r="K75" s="6">
        <f t="shared" si="5"/>
        <v>0.0005229140966977292</v>
      </c>
    </row>
    <row r="76" spans="2:11" ht="13.5">
      <c r="B76" s="9">
        <f>E20*10^-3</f>
        <v>0.20400000000000001</v>
      </c>
      <c r="C76" s="19">
        <f>1.05*10^-12/(D76*10^-12)*10^4</f>
        <v>216.03069482626282</v>
      </c>
      <c r="D76" s="19">
        <f>B76*10^-6/(2*PI()*C20*10^3*D20*10^-3)*10^12</f>
        <v>48.604204177764444</v>
      </c>
      <c r="E76" s="18">
        <f t="shared" si="0"/>
        <v>5.153863096024152</v>
      </c>
      <c r="F76" s="22">
        <f t="shared" si="2"/>
        <v>861356711872.1184</v>
      </c>
      <c r="H76" s="6">
        <f t="shared" si="3"/>
        <v>0.00042330395562011704</v>
      </c>
      <c r="I76" s="1">
        <f t="shared" si="1"/>
        <v>55.17092684404683</v>
      </c>
      <c r="J76" s="6">
        <f t="shared" si="4"/>
        <v>0.0005618909990894451</v>
      </c>
      <c r="K76" s="6">
        <f t="shared" si="5"/>
        <v>0.0005229140966977292</v>
      </c>
    </row>
    <row r="77" spans="2:11" ht="13.5">
      <c r="B77" s="9">
        <f>E21*10^-3</f>
        <v>0.198</v>
      </c>
      <c r="C77" s="19">
        <f>1.05*10^-12/(D77*10^-12)*10^4</f>
        <v>223.90987640130894</v>
      </c>
      <c r="D77" s="19">
        <f>B77*10^-6/(2*PI()*C21*10^3*D21*10^-3)*10^12</f>
        <v>46.89386716100487</v>
      </c>
      <c r="E77" s="18">
        <f t="shared" si="0"/>
        <v>4.7633900305979395</v>
      </c>
      <c r="F77" s="22">
        <f t="shared" si="2"/>
        <v>931965373675.9321</v>
      </c>
      <c r="H77" s="6">
        <f t="shared" si="3"/>
        <v>0.0004547449682544167</v>
      </c>
      <c r="I77" s="1">
        <f t="shared" si="1"/>
        <v>51.173382571400154</v>
      </c>
      <c r="J77" s="6">
        <f t="shared" si="4"/>
        <v>0.0006552283743534725</v>
      </c>
      <c r="K77" s="6">
        <f t="shared" si="5"/>
        <v>0.0005229140966977292</v>
      </c>
    </row>
    <row r="78" spans="2:11" ht="13.5">
      <c r="B78" s="9">
        <f>E22*10^-3</f>
        <v>0.196</v>
      </c>
      <c r="C78" s="19">
        <f>1.05*10^-12/(D78*10^-12)*10^4</f>
        <v>224.8033045520852</v>
      </c>
      <c r="D78" s="19">
        <f>B78*10^-6/(2*PI()*C22*10^3*D22*10^-3)*10^12</f>
        <v>46.707498454797985</v>
      </c>
      <c r="E78" s="18">
        <f t="shared" si="0"/>
        <v>4.223413874336655</v>
      </c>
      <c r="F78" s="22">
        <f t="shared" si="2"/>
        <v>1051119947492.1632</v>
      </c>
      <c r="H78" s="6">
        <f t="shared" si="3"/>
        <v>0.00045838118582800517</v>
      </c>
      <c r="I78" s="1">
        <f t="shared" si="1"/>
        <v>47.99416426441659</v>
      </c>
      <c r="J78" s="6">
        <f t="shared" si="4"/>
        <v>0.0007466990021122193</v>
      </c>
      <c r="K78" s="6">
        <f t="shared" si="5"/>
        <v>0.0005229140966977292</v>
      </c>
    </row>
    <row r="79" spans="2:11" ht="13.5">
      <c r="B79" s="9">
        <f>E23*10^-3</f>
        <v>0.191</v>
      </c>
      <c r="C79" s="19">
        <f>1.05*10^-12/(D79*10^-12)*10^4</f>
        <v>230.59591407073762</v>
      </c>
      <c r="D79" s="19">
        <f>B79*10^-6/(2*PI()*C23*10^3*D23*10^-3)*10^12</f>
        <v>45.53419795972196</v>
      </c>
      <c r="E79" s="18">
        <f t="shared" si="0"/>
        <v>3.574418245416835</v>
      </c>
      <c r="F79" s="22">
        <f t="shared" si="2"/>
        <v>1241968416964.7925</v>
      </c>
      <c r="H79" s="6">
        <f t="shared" si="3"/>
        <v>0.0004823081685815783</v>
      </c>
      <c r="I79" s="1">
        <f t="shared" si="1"/>
        <v>43.043777696886366</v>
      </c>
      <c r="J79" s="6">
        <f t="shared" si="4"/>
        <v>0.0009315070051349936</v>
      </c>
      <c r="K79" s="6">
        <f t="shared" si="5"/>
        <v>0.0005229140966977292</v>
      </c>
    </row>
    <row r="80" spans="2:11" ht="13.5">
      <c r="B80" s="9">
        <f>E24*10^-3</f>
        <v>0.189</v>
      </c>
      <c r="C80" s="19">
        <f>1.05*10^-12/(D80*10^-12)*10^4</f>
        <v>234.54879424289115</v>
      </c>
      <c r="D80" s="19">
        <f>B80*10^-6/(2*PI()*C24*10^3*D24*10^-3)*10^12</f>
        <v>44.76680442503805</v>
      </c>
      <c r="E80" s="18">
        <f t="shared" si="0"/>
        <v>3.0826937924214155</v>
      </c>
      <c r="F80" s="22">
        <f t="shared" si="2"/>
        <v>1440076397060.311</v>
      </c>
      <c r="H80" s="6">
        <f t="shared" si="3"/>
        <v>0.0004989853685332798</v>
      </c>
      <c r="I80" s="1">
        <f t="shared" si="1"/>
        <v>39.2998861876944</v>
      </c>
      <c r="K80" s="6">
        <f t="shared" si="5"/>
        <v>0.0005229140966977292</v>
      </c>
    </row>
    <row r="81" spans="2:11" ht="13.5">
      <c r="B81" s="9">
        <f>E25*10^-3</f>
        <v>0.188</v>
      </c>
      <c r="C81" s="19">
        <f>1.05*10^-12/(D81*10^-12)*10^4</f>
        <v>235.7492302170262</v>
      </c>
      <c r="D81" s="19">
        <f>B81*10^-6/(2*PI()*C25*10^3*D25*10^-3)*10^12</f>
        <v>44.538851687167345</v>
      </c>
      <c r="E81" s="18">
        <f t="shared" si="0"/>
        <v>2.673830189259996</v>
      </c>
      <c r="F81" s="22">
        <f t="shared" si="2"/>
        <v>1660282910882.6223</v>
      </c>
      <c r="H81" s="6">
        <f t="shared" si="3"/>
        <v>0.0005041061183484845</v>
      </c>
      <c r="I81" s="1">
        <f t="shared" si="1"/>
        <v>36.41463249421619</v>
      </c>
      <c r="K81" s="6">
        <f t="shared" si="5"/>
        <v>0.0005229140966977292</v>
      </c>
    </row>
    <row r="82" spans="2:11" ht="13.5">
      <c r="B82" s="9">
        <f>E26*10^-3</f>
        <v>0.187</v>
      </c>
      <c r="C82" s="19">
        <f>1.05*10^-12/(D82*10^-12)*10^4</f>
        <v>235.50488000714668</v>
      </c>
      <c r="D82" s="19">
        <f>B82*10^-6/(2*PI()*C26*10^3*D26*10^-3)*10^12</f>
        <v>44.58506337397919</v>
      </c>
      <c r="E82" s="18">
        <f t="shared" si="0"/>
        <v>2.3376471397036376</v>
      </c>
      <c r="F82" s="22">
        <f t="shared" si="2"/>
        <v>1899052467941.4302</v>
      </c>
      <c r="H82" s="6">
        <f t="shared" si="3"/>
        <v>0.0005030616644642229</v>
      </c>
      <c r="I82" s="1">
        <f t="shared" si="1"/>
        <v>34.08386769682574</v>
      </c>
      <c r="K82" s="6">
        <f t="shared" si="5"/>
        <v>0.0005229140966977292</v>
      </c>
    </row>
    <row r="83" spans="2:11" ht="13.5">
      <c r="B83" s="9">
        <f>E27*10^-3</f>
        <v>0.186</v>
      </c>
      <c r="C83" s="19">
        <f>1.05*10^-12/(D83*10^-12)*10^4</f>
        <v>238.59403055369148</v>
      </c>
      <c r="D83" s="19">
        <f>B83*10^-6/(2*PI()*C27*10^3*D27*10^-3)*10^12</f>
        <v>44.00780679899347</v>
      </c>
      <c r="E83" s="18">
        <f t="shared" si="0"/>
        <v>2.134836060266554</v>
      </c>
      <c r="F83" s="22">
        <f t="shared" si="2"/>
        <v>2079463923462.174</v>
      </c>
      <c r="H83" s="6">
        <f t="shared" si="3"/>
        <v>0.0005163456817764704</v>
      </c>
      <c r="I83" s="1">
        <f t="shared" si="1"/>
        <v>32.15007531699799</v>
      </c>
      <c r="K83" s="6">
        <f t="shared" si="5"/>
        <v>0.0005229140966977292</v>
      </c>
    </row>
    <row r="84" spans="2:11" ht="13.5">
      <c r="B84" s="9">
        <f>E28*10^-3</f>
        <v>0.184</v>
      </c>
      <c r="C84" s="19">
        <f>1.05*10^-12/(D84*10^-12)*10^4</f>
        <v>241.1874439292751</v>
      </c>
      <c r="D84" s="19">
        <f>B84*10^-6/(2*PI()*C28*10^3*D28*10^-3)*10^12</f>
        <v>43.534604575348375</v>
      </c>
      <c r="E84" s="18">
        <f t="shared" si="0"/>
        <v>1.9648644221448912</v>
      </c>
      <c r="F84" s="22">
        <f t="shared" si="2"/>
        <v>2259349052177.534</v>
      </c>
      <c r="H84" s="6">
        <f t="shared" si="3"/>
        <v>0.0005276315928266416</v>
      </c>
      <c r="I84" s="1">
        <f t="shared" si="1"/>
        <v>30.51201596376074</v>
      </c>
      <c r="K84" s="6">
        <f t="shared" si="5"/>
        <v>0.0005229140966977292</v>
      </c>
    </row>
    <row r="85" spans="2:11" ht="13.5">
      <c r="B85" s="9">
        <f>E29*10^-3</f>
        <v>0.184</v>
      </c>
      <c r="C85" s="19">
        <f>1.05*10^-12/(D85*10^-12)*10^4</f>
        <v>239.99131667416702</v>
      </c>
      <c r="D85" s="19">
        <f>B85*10^-6/(2*PI()*C29*10^3*D29*10^-3)*10^12</f>
        <v>43.75158295521045</v>
      </c>
      <c r="E85" s="18">
        <f t="shared" si="0"/>
        <v>1.7680883641236376</v>
      </c>
      <c r="F85" s="22">
        <f t="shared" si="2"/>
        <v>2510799041444.282</v>
      </c>
      <c r="H85" s="6">
        <f t="shared" si="3"/>
        <v>0.0005224111753197308</v>
      </c>
      <c r="I85" s="1">
        <f t="shared" si="1"/>
        <v>29.08812702072801</v>
      </c>
      <c r="K85" s="6">
        <f t="shared" si="5"/>
        <v>0.0005229140966977292</v>
      </c>
    </row>
    <row r="86" spans="2:11" ht="13.5">
      <c r="B86" s="9">
        <f>E30*10^-3</f>
        <v>0.183</v>
      </c>
      <c r="C86" s="19">
        <f>1.05*10^-12/(D86*10^-12)*10^4</f>
        <v>242.117787071818</v>
      </c>
      <c r="D86" s="19">
        <f>B86*10^-6/(2*PI()*C30*10^3*D30*10^-3)*10^12</f>
        <v>43.36732186010541</v>
      </c>
      <c r="E86" s="18">
        <f t="shared" si="0"/>
        <v>1.651957200247823</v>
      </c>
      <c r="F86" s="22">
        <f t="shared" si="2"/>
        <v>2687306044711.353</v>
      </c>
      <c r="H86" s="6">
        <f t="shared" si="3"/>
        <v>0.000531709957519766</v>
      </c>
      <c r="I86" s="1">
        <f t="shared" si="1"/>
        <v>27.869681346573902</v>
      </c>
      <c r="K86" s="6">
        <f t="shared" si="5"/>
        <v>0.0005229140966977292</v>
      </c>
    </row>
    <row r="87" spans="2:11" ht="13.5">
      <c r="B87" s="9">
        <f>E31*10^-3</f>
        <v>0.184</v>
      </c>
      <c r="C87" s="19">
        <f>1.05*10^-12/(D87*10^-12)*10^4</f>
        <v>240.230828966257</v>
      </c>
      <c r="D87" s="19">
        <f>B87*10^-6/(2*PI()*C31*10^3*D31*10^-3)*10^12</f>
        <v>43.70796223441762</v>
      </c>
      <c r="E87" s="18">
        <f t="shared" si="0"/>
        <v>1.5018776755673284</v>
      </c>
      <c r="F87" s="22">
        <f t="shared" si="2"/>
        <v>2955842970469.2725</v>
      </c>
      <c r="H87" s="6">
        <f t="shared" si="3"/>
        <v>0.0005234544325243993</v>
      </c>
      <c r="I87" s="1">
        <f t="shared" si="1"/>
        <v>26.782298394061588</v>
      </c>
      <c r="K87" s="6">
        <f t="shared" si="5"/>
        <v>0.0005229140966977292</v>
      </c>
    </row>
    <row r="88" spans="2:11" ht="13.5">
      <c r="B88" s="9">
        <f>E32*10^-3</f>
        <v>0.182</v>
      </c>
      <c r="C88" s="19">
        <f>1.05*10^-12/(D88*10^-12)*10^4</f>
        <v>243.8378554010254</v>
      </c>
      <c r="D88" s="19">
        <f>B88*10^-6/(2*PI()*C32*10^3*D32*10^-3)*10^12</f>
        <v>43.061402351703286</v>
      </c>
      <c r="E88" s="18">
        <f t="shared" si="0"/>
        <v>1.4363235284905345</v>
      </c>
      <c r="F88" s="22">
        <f t="shared" si="2"/>
        <v>3090748345879.843</v>
      </c>
      <c r="H88" s="6">
        <f t="shared" si="3"/>
        <v>0.0005392916074972459</v>
      </c>
      <c r="I88" s="1">
        <f t="shared" si="1"/>
        <v>25.803838245149073</v>
      </c>
      <c r="K88" s="6">
        <f t="shared" si="5"/>
        <v>0.0005229140966977292</v>
      </c>
    </row>
    <row r="89" spans="2:11" ht="14.25" thickBot="1">
      <c r="B89" s="17">
        <f>E33*10^-3</f>
        <v>0.182</v>
      </c>
      <c r="C89" s="13">
        <f>1.05*10^-12/(D89*10^-12)*10^4</f>
        <v>243.59426113988556</v>
      </c>
      <c r="D89" s="13">
        <f>B89*10^-6/(2*PI()*C33*10^3*D33*10^-3)*10^12</f>
        <v>43.10446375405498</v>
      </c>
      <c r="E89" s="21">
        <f t="shared" si="0"/>
        <v>1.3392865958923386</v>
      </c>
      <c r="F89" s="23">
        <f t="shared" si="2"/>
        <v>3314686030194.005</v>
      </c>
      <c r="H89" s="6">
        <f t="shared" si="3"/>
        <v>0.0005382146400026009</v>
      </c>
      <c r="I89" s="1">
        <f t="shared" si="1"/>
        <v>24.941870042580383</v>
      </c>
      <c r="K89" s="6">
        <f t="shared" si="5"/>
        <v>0.0005229140966977292</v>
      </c>
    </row>
    <row r="115" spans="8:9" ht="13.5">
      <c r="H115" t="s">
        <v>29</v>
      </c>
      <c r="I115" t="s">
        <v>30</v>
      </c>
    </row>
    <row r="116" spans="8:9" ht="13.5">
      <c r="H116">
        <f>SLOPE(H59:H72,B3:B16)</f>
        <v>1.8667475052805483E-05</v>
      </c>
      <c r="I116" s="6">
        <f>AVERAGE(H81:H89)</f>
        <v>0.0005229140966977292</v>
      </c>
    </row>
    <row r="142" spans="2:4" ht="14.25" thickBot="1">
      <c r="B142" s="4" t="s">
        <v>23</v>
      </c>
      <c r="C142" s="4"/>
      <c r="D142" s="4"/>
    </row>
    <row r="143" spans="2:4" ht="13.5">
      <c r="B143" s="5"/>
      <c r="C143" s="8" t="s">
        <v>21</v>
      </c>
      <c r="D143" s="8" t="s">
        <v>0</v>
      </c>
    </row>
    <row r="144" spans="2:4" ht="13.5">
      <c r="B144" s="27" t="s">
        <v>18</v>
      </c>
      <c r="C144" s="10">
        <v>101</v>
      </c>
      <c r="D144" s="10">
        <v>286.3</v>
      </c>
    </row>
    <row r="145" spans="2:4" ht="13.5">
      <c r="B145" s="27" t="s">
        <v>19</v>
      </c>
      <c r="C145" s="10">
        <v>67.2</v>
      </c>
      <c r="D145" s="10">
        <v>184</v>
      </c>
    </row>
    <row r="146" spans="2:4" ht="14.25" thickBot="1">
      <c r="B146" s="26" t="s">
        <v>20</v>
      </c>
      <c r="C146" s="17">
        <v>67.47</v>
      </c>
      <c r="D146" s="17">
        <v>200.1</v>
      </c>
    </row>
    <row r="150" spans="2:5" ht="14.25" thickBot="1">
      <c r="B150" s="4" t="s">
        <v>27</v>
      </c>
      <c r="C150" s="4"/>
      <c r="D150" s="4"/>
      <c r="E150" s="4"/>
    </row>
    <row r="151" spans="2:5" ht="13.5">
      <c r="B151" s="28" t="s">
        <v>22</v>
      </c>
      <c r="C151" s="8" t="s">
        <v>24</v>
      </c>
      <c r="D151" s="8" t="s">
        <v>25</v>
      </c>
      <c r="E151" s="8" t="s">
        <v>26</v>
      </c>
    </row>
    <row r="152" spans="2:5" ht="13.5">
      <c r="B152" s="25" t="s">
        <v>18</v>
      </c>
      <c r="C152" s="9">
        <v>261</v>
      </c>
      <c r="D152" s="9">
        <v>262</v>
      </c>
      <c r="E152" s="9">
        <v>258</v>
      </c>
    </row>
    <row r="153" spans="2:5" ht="13.5">
      <c r="B153" s="25" t="s">
        <v>19</v>
      </c>
      <c r="C153" s="9">
        <v>169</v>
      </c>
      <c r="D153" s="9">
        <v>171</v>
      </c>
      <c r="E153" s="9">
        <v>172</v>
      </c>
    </row>
    <row r="154" spans="2:5" ht="14.25" thickBot="1">
      <c r="B154" s="26" t="s">
        <v>20</v>
      </c>
      <c r="C154" s="17">
        <v>187</v>
      </c>
      <c r="D154" s="17">
        <v>188</v>
      </c>
      <c r="E154" s="17">
        <v>193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2009-06-03T01:20:21Z</cp:lastPrinted>
  <dcterms:created xsi:type="dcterms:W3CDTF">2009-06-02T11:58:35Z</dcterms:created>
  <dcterms:modified xsi:type="dcterms:W3CDTF">2009-06-03T01:25:57Z</dcterms:modified>
  <cp:category/>
  <cp:version/>
  <cp:contentType/>
  <cp:contentStatus/>
</cp:coreProperties>
</file>